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E001\Desktop\"/>
    </mc:Choice>
  </mc:AlternateContent>
  <xr:revisionPtr revIDLastSave="0" documentId="8_{F1A5DCEC-8B54-437C-9C45-F96DA5B16DE5}" xr6:coauthVersionLast="36" xr6:coauthVersionMax="36" xr10:uidLastSave="{00000000-0000-0000-0000-000000000000}"/>
  <bookViews>
    <workbookView xWindow="0" yWindow="0" windowWidth="20490" windowHeight="7575" xr2:uid="{AFC0741C-7BA0-45E9-A1E6-C1DBB50FBEA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2" i="1"/>
  <c r="H11" i="1"/>
  <c r="D10" i="1"/>
  <c r="H9" i="1"/>
  <c r="C9" i="1"/>
  <c r="H8" i="1"/>
  <c r="H7" i="1"/>
  <c r="C7" i="1"/>
  <c r="H6" i="1"/>
  <c r="H5" i="1"/>
  <c r="H17" i="1" s="1"/>
  <c r="J17" i="1" l="1"/>
  <c r="H19" i="1"/>
  <c r="I19" i="1" s="1"/>
</calcChain>
</file>

<file path=xl/sharedStrings.xml><?xml version="1.0" encoding="utf-8"?>
<sst xmlns="http://schemas.openxmlformats.org/spreadsheetml/2006/main" count="33" uniqueCount="33">
  <si>
    <t>שווי סחיר ביוליין152 מ"ש</t>
  </si>
  <si>
    <t>16.5 למניה</t>
  </si>
  <si>
    <t>ביוקין</t>
  </si>
  <si>
    <t>החזקה של 25% בחברה שמכרה לביוליין את מוצר הדגל שלה תמורת 20% מההכנסות שווי מעורך כ20% לפחות (תכלס אולי אפילו כפול ) משווי ביוליין (המוצר סיים שלב 3 בהצלחה לקראת אישור קיבלו אישור הגשה תשובה מהFDA עד 09.09.23</t>
  </si>
  <si>
    <t>מדיוונד</t>
  </si>
  <si>
    <t>הטריית פצעים הנפיקה 11.2 מ$ כלל השתתפה ב3 וירדה להחזקה של 33 % יספיק לתוכנית של מדיוונד לשנתים (מקבלת מימון גם מהממשל באמריקה) אבן דרך קרובה תוצאות מניסוי האסקראקס הנפיקה עוד 30.5 מיליון דולר ירדה ל22% (הנפקה מעצבנת קצת אחרי שאמרו שיש כסף לשנתים)</t>
  </si>
  <si>
    <t xml:space="preserve"> בדוח הם מניחים 28 מ"ש נלך לפי זה בהתחלה רציתי להניח 10 מ"$  שווי בסבירות גבוהה</t>
  </si>
  <si>
    <t>CADENT</t>
  </si>
  <si>
    <t>נמכרה -התקבל לאחרונה 3 מ$ מנוורטיס שהיה בנאמנות (זמן קצר אח"כ זה הושקע בהנפקה של מדווינד) מגיעים עוד 65 מ$ כתלות באבני דרך שכוללים יעדי פיתוח יעדים רגולטרים ויעדים מסחרים -נוברטיס הודיעה שהיא מרחיבה את תוכנית הפיתוח לאינדקציה נוספת</t>
  </si>
  <si>
    <t xml:space="preserve">גמידה סל </t>
  </si>
  <si>
    <t>הוגשה בקשה לאישור שיווק לאחר שסיימה שלב 3 בהצלחה, גייסה מימון של 45 מיליון דולר, תשובה עד 1 במאי 23 (עידכון מ22.11.22)</t>
  </si>
  <si>
    <t>איליסיו</t>
  </si>
  <si>
    <t>חיסון לסרטן דחתה הנפקה לאחרי תוצאות קילניות בנובמבר גייסה 14.5 מ$  מתוך 30 שרוצה לגייס מבעלי המניות 2מ$ מכלל, ב19.10 השלימו גיוס של 37מיליון דולר</t>
  </si>
  <si>
    <t>קקטוס</t>
  </si>
  <si>
    <t>גייסה 126.5 מ$ ל ספאק לצורך השקעה כלל מחזיקה שליש מהשותף הכללי ו30% מהזכיות כשותף המוגבל בספונסר שמחזיק כ20% בקקטוס , כלל השקיעה 2 מ$</t>
  </si>
  <si>
    <t>כמומאב</t>
  </si>
  <si>
    <t>ממתינה לתוצאות ניסוי שלב II בהצטלקות הכבד במחצית הראשונה של 2022 ולתוצאות מניסוי שלב II במחלה צלקתית נדירה של דרכי המרה (Primary Sclerosing Cholangitis) במחצית השניה של השנה</t>
  </si>
  <si>
    <t>הערכה לפי עיסקת קפיטל פוינט כ24 מ"ש שווי נוכחי ל17%</t>
  </si>
  <si>
    <t>אקלטורה</t>
  </si>
  <si>
    <t xml:space="preserve"> נמכר לקפיטל פוינט 17% תמורת 3.85 מ$ ו9.69% מקפיטל </t>
  </si>
  <si>
    <t>עליה בהחזקה לאחר המרת הלוואה</t>
  </si>
  <si>
    <t>קרנות אנטומיה</t>
  </si>
  <si>
    <t xml:space="preserve"> המוחזקת ב21% ע"י קרנות אנטומיה זכתה למימון בהיקף 8.2 מ אירו  2.5 מענק  והשאר השקעהColospan, סיגט 1% (2% ע"י אנטומיה- מכרה 45% מההחזקה באוגוסט  21 תמורת 2.6 מ"ד) </t>
  </si>
  <si>
    <t>קפיטל פוינט</t>
  </si>
  <si>
    <t>התקבלו תמורת 17 אחוז באקלטורה בנוסף למזומן</t>
  </si>
  <si>
    <t>לפחות 30?</t>
  </si>
  <si>
    <t>פי כרדיה</t>
  </si>
  <si>
    <t>פיתרונות צינטור, מוחזקת 2% ישירות ע"י החברה ו4% ע"י קרנות אנטומיה, באפריל 21 השלימה גיוס של 27 מ$ לאחרונה (27/10/2021) קיבלה מימון של עד 21 מ$ מקראוס קפיטל 5 מ$ ניתנים להמרה למניות</t>
  </si>
  <si>
    <t>פדנה 1%</t>
  </si>
  <si>
    <t>שווי  שוק כלל</t>
  </si>
  <si>
    <t>מזומן?</t>
  </si>
  <si>
    <t xml:space="preserve">שווי משוער </t>
  </si>
  <si>
    <t>הערכת שווי החזקה במניות כלל ביו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</si>
</sst>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rial"/>
      <family val="2"/>
      <charset val="177"/>
      <scheme val="minor"/>
    </font>
    <font>
      <sz val="9"/>
      <color rgb="FF000000"/>
      <name val="OpenSansHebre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CDA9-AF3F-4B6C-B281-F73F2E4A2F89}">
  <dimension ref="B4:J19"/>
  <sheetViews>
    <sheetView rightToLeft="1" tabSelected="1" workbookViewId="0">
      <selection activeCell="I17" sqref="I17"/>
    </sheetView>
  </sheetViews>
  <sheetFormatPr defaultRowHeight="14.25"/>
  <sheetData>
    <row r="4" spans="2:10">
      <c r="G4" t="s">
        <v>32</v>
      </c>
    </row>
    <row r="5" spans="2:10">
      <c r="B5" t="s">
        <v>0</v>
      </c>
      <c r="D5" t="s">
        <v>1</v>
      </c>
      <c r="F5" t="s">
        <v>2</v>
      </c>
      <c r="G5" s="1">
        <v>0.25</v>
      </c>
      <c r="H5">
        <f>0.2*0.25*152</f>
        <v>7.6000000000000005</v>
      </c>
      <c r="I5" t="s">
        <v>3</v>
      </c>
    </row>
    <row r="6" spans="2:10">
      <c r="C6">
        <v>68</v>
      </c>
      <c r="D6">
        <v>1.67</v>
      </c>
      <c r="F6" t="s">
        <v>4</v>
      </c>
      <c r="G6" s="1">
        <v>0.22</v>
      </c>
      <c r="H6">
        <f>0.22*C6*3.47</f>
        <v>51.911200000000008</v>
      </c>
      <c r="I6" t="s">
        <v>5</v>
      </c>
    </row>
    <row r="7" spans="2:10">
      <c r="C7">
        <f>65*3.27</f>
        <v>212.55</v>
      </c>
      <c r="D7" t="s">
        <v>6</v>
      </c>
      <c r="F7" t="s">
        <v>7</v>
      </c>
      <c r="G7" s="1">
        <v>0.12</v>
      </c>
      <c r="H7">
        <f>28</f>
        <v>28</v>
      </c>
      <c r="I7" t="s">
        <v>8</v>
      </c>
    </row>
    <row r="8" spans="2:10">
      <c r="C8">
        <v>116.78</v>
      </c>
      <c r="F8" t="s">
        <v>9</v>
      </c>
      <c r="G8" s="1">
        <v>0.04</v>
      </c>
      <c r="H8">
        <f>0.04*C8*3.47</f>
        <v>16.209064000000001</v>
      </c>
      <c r="I8" t="s">
        <v>10</v>
      </c>
    </row>
    <row r="9" spans="2:10">
      <c r="C9">
        <f>0.17*200*3.27</f>
        <v>111.18</v>
      </c>
      <c r="F9" t="s">
        <v>11</v>
      </c>
      <c r="G9" s="1">
        <v>0.12</v>
      </c>
      <c r="H9">
        <f>0.12*100*3.47</f>
        <v>41.64</v>
      </c>
      <c r="I9" t="s">
        <v>12</v>
      </c>
    </row>
    <row r="10" spans="2:10">
      <c r="D10">
        <f>0.3*0.2*126*3.47</f>
        <v>26.2332</v>
      </c>
      <c r="F10" t="s">
        <v>13</v>
      </c>
      <c r="H10">
        <v>26.23</v>
      </c>
      <c r="I10" t="s">
        <v>14</v>
      </c>
    </row>
    <row r="11" spans="2:10">
      <c r="C11">
        <v>23</v>
      </c>
      <c r="F11" t="s">
        <v>15</v>
      </c>
      <c r="G11" s="1">
        <v>0.02</v>
      </c>
      <c r="H11">
        <f>0.02*C11*3.27</f>
        <v>1.5042</v>
      </c>
      <c r="I11" s="2" t="s">
        <v>16</v>
      </c>
    </row>
    <row r="12" spans="2:10">
      <c r="C12" t="s">
        <v>17</v>
      </c>
      <c r="F12" t="s">
        <v>18</v>
      </c>
      <c r="G12" s="1">
        <v>0.3</v>
      </c>
      <c r="H12">
        <f>1.411*30</f>
        <v>42.33</v>
      </c>
      <c r="I12" t="s">
        <v>19</v>
      </c>
      <c r="J12" t="s">
        <v>20</v>
      </c>
    </row>
    <row r="13" spans="2:10">
      <c r="F13" t="s">
        <v>21</v>
      </c>
      <c r="G13" s="1">
        <v>0.5</v>
      </c>
      <c r="I13" t="s">
        <v>22</v>
      </c>
    </row>
    <row r="14" spans="2:10">
      <c r="B14">
        <v>0.749</v>
      </c>
      <c r="C14">
        <v>13.2</v>
      </c>
      <c r="D14">
        <v>3.85</v>
      </c>
      <c r="F14" t="s">
        <v>23</v>
      </c>
      <c r="G14" s="3">
        <v>9.69E-2</v>
      </c>
      <c r="H14">
        <f>B14*C14</f>
        <v>9.8867999999999991</v>
      </c>
      <c r="I14" t="s">
        <v>24</v>
      </c>
    </row>
    <row r="15" spans="2:10">
      <c r="D15" t="s">
        <v>25</v>
      </c>
      <c r="F15" t="s">
        <v>26</v>
      </c>
      <c r="H15">
        <f>30*0.02*3.27</f>
        <v>1.962</v>
      </c>
      <c r="I15" t="s">
        <v>27</v>
      </c>
    </row>
    <row r="16" spans="2:10">
      <c r="E16" t="s">
        <v>28</v>
      </c>
      <c r="G16" s="1"/>
      <c r="I16" t="s">
        <v>29</v>
      </c>
    </row>
    <row r="17" spans="6:10">
      <c r="H17">
        <f>SUM(H5:H16)</f>
        <v>227.27326399999998</v>
      </c>
      <c r="I17" s="4">
        <v>111</v>
      </c>
      <c r="J17">
        <f>H17/I17</f>
        <v>2.0475068828828826</v>
      </c>
    </row>
    <row r="18" spans="6:10">
      <c r="F18" t="s">
        <v>30</v>
      </c>
      <c r="G18">
        <v>15.7</v>
      </c>
      <c r="H18">
        <v>29.9</v>
      </c>
    </row>
    <row r="19" spans="6:10">
      <c r="G19" t="s">
        <v>31</v>
      </c>
      <c r="H19" s="4">
        <f>H17+H18</f>
        <v>257.17326399999996</v>
      </c>
      <c r="I19">
        <f>H19/I17</f>
        <v>2.3168762522522517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Ministry of Education - Israel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IMOE001</dc:creator>
  <cp:lastModifiedBy>IMOE001</cp:lastModifiedBy>
  <dcterms:created xsi:type="dcterms:W3CDTF">2022-11-23T21:19:13Z</dcterms:created>
  <dcterms:modified xsi:type="dcterms:W3CDTF">2022-11-23T21:19:54Z</dcterms:modified>
</cp:coreProperties>
</file>